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r\Dropbox\FotoAlbum\RadioCorner\Pres\"/>
    </mc:Choice>
  </mc:AlternateContent>
  <xr:revisionPtr revIDLastSave="0" documentId="13_ncr:1_{8342F071-9F6D-46ED-8A76-A8EA288D4141}" xr6:coauthVersionLast="47" xr6:coauthVersionMax="47" xr10:uidLastSave="{00000000-0000-0000-0000-000000000000}"/>
  <bookViews>
    <workbookView xWindow="550" yWindow="0" windowWidth="17830" windowHeight="10040" activeTab="2" xr2:uid="{00000000-000D-0000-FFFF-FFFF00000000}"/>
  </bookViews>
  <sheets>
    <sheet name="Stroom" sheetId="1" r:id="rId1"/>
    <sheet name="StrPortab" sheetId="6" r:id="rId2"/>
    <sheet name="StrStereo" sheetId="7" r:id="rId3"/>
    <sheet name="Adapter" sheetId="4" r:id="rId4"/>
    <sheet name="VampProj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D16" i="7" s="1"/>
  <c r="E15" i="7"/>
  <c r="E16" i="7" s="1"/>
  <c r="F15" i="7"/>
  <c r="F16" i="7" s="1"/>
  <c r="G15" i="7"/>
  <c r="G16" i="7" s="1"/>
  <c r="H15" i="7"/>
  <c r="H16" i="7" s="1"/>
  <c r="C15" i="7"/>
  <c r="C16" i="7" s="1"/>
  <c r="B15" i="7"/>
  <c r="B16" i="7" s="1"/>
  <c r="C8" i="7"/>
  <c r="D8" i="7" s="1"/>
  <c r="E8" i="7" s="1"/>
  <c r="F8" i="7" s="1"/>
  <c r="I14" i="6"/>
  <c r="I15" i="6" s="1"/>
  <c r="H14" i="6"/>
  <c r="H15" i="6" s="1"/>
  <c r="D14" i="6"/>
  <c r="E14" i="6"/>
  <c r="E15" i="6" s="1"/>
  <c r="F14" i="6"/>
  <c r="G14" i="6"/>
  <c r="G15" i="6" s="1"/>
  <c r="D15" i="6"/>
  <c r="F15" i="6"/>
  <c r="C14" i="6"/>
  <c r="C15" i="6" s="1"/>
  <c r="B14" i="6"/>
  <c r="B15" i="6" s="1"/>
  <c r="C8" i="6"/>
  <c r="D8" i="6" s="1"/>
  <c r="E8" i="6" s="1"/>
  <c r="F8" i="6" s="1"/>
  <c r="A33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C4" i="5"/>
  <c r="L3" i="5"/>
  <c r="J33" i="5" l="1"/>
  <c r="J22" i="5"/>
  <c r="K22" i="5" s="1"/>
  <c r="L22" i="5" s="1"/>
  <c r="J25" i="5"/>
  <c r="K25" i="5" s="1"/>
  <c r="L25" i="5" s="1"/>
  <c r="J16" i="5"/>
  <c r="K16" i="5" s="1"/>
  <c r="L16" i="5" s="1"/>
  <c r="J17" i="5"/>
  <c r="K17" i="5" s="1"/>
  <c r="L17" i="5" s="1"/>
  <c r="J23" i="5"/>
  <c r="K23" i="5" s="1"/>
  <c r="L23" i="5" s="1"/>
  <c r="J18" i="5"/>
  <c r="K18" i="5" s="1"/>
  <c r="L18" i="5" s="1"/>
  <c r="J27" i="5"/>
  <c r="K27" i="5" s="1"/>
  <c r="L27" i="5" s="1"/>
  <c r="J28" i="5"/>
  <c r="K28" i="5" s="1"/>
  <c r="L28" i="5" s="1"/>
  <c r="J29" i="5"/>
  <c r="K29" i="5" s="1"/>
  <c r="L29" i="5" s="1"/>
  <c r="J19" i="5"/>
  <c r="K19" i="5" s="1"/>
  <c r="L19" i="5" s="1"/>
  <c r="J24" i="5"/>
  <c r="K24" i="5" s="1"/>
  <c r="L24" i="5" s="1"/>
  <c r="J15" i="5"/>
  <c r="K15" i="5" s="1"/>
  <c r="L15" i="5" s="1"/>
  <c r="J20" i="5"/>
  <c r="K20" i="5" s="1"/>
  <c r="L20" i="5" s="1"/>
  <c r="J21" i="5"/>
  <c r="K21" i="5" s="1"/>
  <c r="L21" i="5" s="1"/>
  <c r="J26" i="5"/>
  <c r="K26" i="5" s="1"/>
  <c r="L26" i="5" s="1"/>
  <c r="J14" i="5"/>
  <c r="K33" i="5"/>
  <c r="L33" i="5" s="1"/>
  <c r="K14" i="5" l="1"/>
  <c r="C5" i="5"/>
  <c r="C7" i="5" s="1"/>
  <c r="L14" i="5" l="1"/>
  <c r="C6" i="5"/>
  <c r="F15" i="4" l="1"/>
  <c r="F16" i="4" s="1"/>
  <c r="E15" i="4"/>
  <c r="E16" i="4" s="1"/>
  <c r="D15" i="4"/>
  <c r="D16" i="4" s="1"/>
  <c r="C15" i="4"/>
  <c r="C16" i="4" s="1"/>
  <c r="B15" i="4"/>
  <c r="B16" i="4" s="1"/>
  <c r="C10" i="4"/>
  <c r="D10" i="4" s="1"/>
  <c r="E10" i="4" s="1"/>
  <c r="F10" i="4" s="1"/>
  <c r="C15" i="1" l="1"/>
  <c r="C16" i="1" s="1"/>
  <c r="D15" i="1"/>
  <c r="D16" i="1" s="1"/>
  <c r="E15" i="1"/>
  <c r="E16" i="1" s="1"/>
  <c r="F15" i="1"/>
  <c r="F16" i="1" s="1"/>
  <c r="B15" i="1"/>
  <c r="B16" i="1" s="1"/>
  <c r="C10" i="1"/>
  <c r="D10" i="1" s="1"/>
  <c r="E10" i="1" s="1"/>
  <c r="F10" i="1" s="1"/>
</calcChain>
</file>

<file path=xl/sharedStrings.xml><?xml version="1.0" encoding="utf-8"?>
<sst xmlns="http://schemas.openxmlformats.org/spreadsheetml/2006/main" count="190" uniqueCount="132">
  <si>
    <t>Bereken het verbruik van een netgevoed toestel</t>
  </si>
  <si>
    <t>Dagen per periode</t>
  </si>
  <si>
    <t>Stroomprijs</t>
  </si>
  <si>
    <t>Meet het opgenomen vermogen als het toestel AAN staat 
en als het UIT staat</t>
  </si>
  <si>
    <t>Toestel Nr</t>
  </si>
  <si>
    <t>Naam</t>
  </si>
  <si>
    <t>Soort</t>
  </si>
  <si>
    <t>Verm AAN</t>
  </si>
  <si>
    <t>Verm UIT</t>
  </si>
  <si>
    <t>Akai 10</t>
  </si>
  <si>
    <t>DAB+</t>
  </si>
  <si>
    <t>Speel uren per dag</t>
  </si>
  <si>
    <t>Buizen FM</t>
  </si>
  <si>
    <t>Kosten (EUR)</t>
  </si>
  <si>
    <t>Verbruik (kWh)</t>
  </si>
  <si>
    <t>B1X42A</t>
  </si>
  <si>
    <t>Ballast-C</t>
  </si>
  <si>
    <t>Ph D2130</t>
  </si>
  <si>
    <t>USB voed</t>
  </si>
  <si>
    <t>Terugverdienen van een adapter</t>
  </si>
  <si>
    <t>DC verm</t>
  </si>
  <si>
    <t>trafovoeding</t>
  </si>
  <si>
    <t>Phil D2130</t>
  </si>
  <si>
    <t>B0X19U</t>
  </si>
  <si>
    <t>SMPS</t>
  </si>
  <si>
    <t>Natural constants:</t>
  </si>
  <si>
    <t>Price kWh</t>
  </si>
  <si>
    <t>h/Year</t>
  </si>
  <si>
    <t>Total investment</t>
  </si>
  <si>
    <t>CO2/kWh</t>
  </si>
  <si>
    <t>Saving kWh/Year</t>
  </si>
  <si>
    <t>Saving Euro/Year</t>
  </si>
  <si>
    <t>Saving kg CO2/Year</t>
  </si>
  <si>
    <t>Proj</t>
  </si>
  <si>
    <t>Project</t>
  </si>
  <si>
    <t>Replacement</t>
  </si>
  <si>
    <t>Savings</t>
  </si>
  <si>
    <t>Nr</t>
  </si>
  <si>
    <t>Device</t>
  </si>
  <si>
    <t>Location</t>
  </si>
  <si>
    <t>Date</t>
  </si>
  <si>
    <t>Old</t>
  </si>
  <si>
    <t>New</t>
  </si>
  <si>
    <t>New device</t>
  </si>
  <si>
    <t>Installing</t>
  </si>
  <si>
    <t>Cost</t>
  </si>
  <si>
    <t>kWh/Y</t>
  </si>
  <si>
    <t>Euro/Y</t>
  </si>
  <si>
    <t>Month</t>
  </si>
  <si>
    <t>Remark</t>
  </si>
  <si>
    <t>HK Amp</t>
  </si>
  <si>
    <t>Office</t>
  </si>
  <si>
    <t>SMP Plug 9V</t>
  </si>
  <si>
    <t>Ready</t>
  </si>
  <si>
    <t>CassRec Ph AZ8052</t>
  </si>
  <si>
    <t>Blue Room</t>
  </si>
  <si>
    <t>Chord switch</t>
  </si>
  <si>
    <t>Cut chord</t>
  </si>
  <si>
    <t>PC Speaker</t>
  </si>
  <si>
    <t>Red Room</t>
  </si>
  <si>
    <t>Cut Chord</t>
  </si>
  <si>
    <t>PrachtPatser</t>
  </si>
  <si>
    <t>Living</t>
  </si>
  <si>
    <t>SMP Plug 12V</t>
  </si>
  <si>
    <t>Mount Jack</t>
  </si>
  <si>
    <t>Replaced</t>
  </si>
  <si>
    <t>Phil AE2300</t>
  </si>
  <si>
    <t>Undone</t>
  </si>
  <si>
    <t>Dressing Rm</t>
  </si>
  <si>
    <t>Grundig OB204</t>
  </si>
  <si>
    <t>Laundry Rm</t>
  </si>
  <si>
    <t>Modem</t>
  </si>
  <si>
    <t>ExpBox V10a</t>
  </si>
  <si>
    <t>Philips D2000</t>
  </si>
  <si>
    <t>Storage</t>
  </si>
  <si>
    <t>Bench</t>
  </si>
  <si>
    <t>Kitchen</t>
  </si>
  <si>
    <t>No action</t>
  </si>
  <si>
    <t>AliAmp</t>
  </si>
  <si>
    <t>6v Transformer</t>
  </si>
  <si>
    <t>Build</t>
  </si>
  <si>
    <t>Selecttime</t>
  </si>
  <si>
    <t>Barn</t>
  </si>
  <si>
    <t>Ballast Cap 30nF</t>
  </si>
  <si>
    <t>Soldering</t>
  </si>
  <si>
    <t>Projects Before 2017</t>
  </si>
  <si>
    <t>JVC 230</t>
  </si>
  <si>
    <t>AC Switch</t>
  </si>
  <si>
    <t>Trafo (orig)</t>
  </si>
  <si>
    <t>Power</t>
  </si>
  <si>
    <t>Watssound</t>
  </si>
  <si>
    <t>Attic</t>
  </si>
  <si>
    <t>Built in</t>
  </si>
  <si>
    <t>Ph AE2300</t>
  </si>
  <si>
    <t>9V SMPS</t>
  </si>
  <si>
    <t>Teddy</t>
  </si>
  <si>
    <t>Satellit</t>
  </si>
  <si>
    <t>Akai</t>
  </si>
  <si>
    <t>Sony</t>
  </si>
  <si>
    <t>Commun</t>
  </si>
  <si>
    <t>AE2305/sm</t>
  </si>
  <si>
    <t>Senioren</t>
  </si>
  <si>
    <t>Jaar</t>
  </si>
  <si>
    <t>Akai/Sams</t>
  </si>
  <si>
    <t>Portable</t>
  </si>
  <si>
    <t>DAB+/klok</t>
  </si>
  <si>
    <t>Samsung</t>
  </si>
  <si>
    <t>Teddy/Sk</t>
  </si>
  <si>
    <t>Netschak</t>
  </si>
  <si>
    <t>Het jaarverbruik van een netgevoede portable</t>
  </si>
  <si>
    <t>JVC</t>
  </si>
  <si>
    <t>KrachtVerst</t>
  </si>
  <si>
    <t>Pracht</t>
  </si>
  <si>
    <t>HK195</t>
  </si>
  <si>
    <t>PC Box</t>
  </si>
  <si>
    <t>Boombox</t>
  </si>
  <si>
    <t>BigTooth</t>
  </si>
  <si>
    <t>Ali setje</t>
  </si>
  <si>
    <t>Mini Verst</t>
  </si>
  <si>
    <t>Het jaarverbruik van een stereoset</t>
  </si>
  <si>
    <t>MiniGiant</t>
  </si>
  <si>
    <t>Ali Setje</t>
  </si>
  <si>
    <t>Merk</t>
  </si>
  <si>
    <t>Type</t>
  </si>
  <si>
    <t>RX-230R</t>
  </si>
  <si>
    <t>Gerard</t>
  </si>
  <si>
    <t xml:space="preserve">Sony </t>
  </si>
  <si>
    <t>CSF-W304</t>
  </si>
  <si>
    <t>Bluesound</t>
  </si>
  <si>
    <t xml:space="preserve"> Powernode</t>
  </si>
  <si>
    <t>H Kardon</t>
  </si>
  <si>
    <t>Internetradio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</si>
</sst>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64" fontId="3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44" fontId="3" fillId="0" borderId="0" xfId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6" fillId="0" borderId="2" xfId="0" applyFont="1" applyBorder="1"/>
    <xf numFmtId="0" fontId="0" fillId="0" borderId="3" xfId="0" applyBorder="1"/>
    <xf numFmtId="0" fontId="0" fillId="3" borderId="4" xfId="0" applyFill="1" applyBorder="1" applyAlignment="1">
      <alignment horizontal="center"/>
    </xf>
    <xf numFmtId="0" fontId="6" fillId="0" borderId="5" xfId="0" applyFont="1" applyBorder="1"/>
    <xf numFmtId="0" fontId="0" fillId="3" borderId="6" xfId="0" applyFill="1" applyBorder="1" applyAlignment="1">
      <alignment horizontal="center"/>
    </xf>
    <xf numFmtId="164" fontId="0" fillId="0" borderId="0" xfId="0" applyNumberFormat="1"/>
    <xf numFmtId="0" fontId="6" fillId="0" borderId="7" xfId="0" applyFont="1" applyBorder="1"/>
    <xf numFmtId="0" fontId="0" fillId="0" borderId="1" xfId="0" applyBorder="1"/>
    <xf numFmtId="0" fontId="0" fillId="3" borderId="8" xfId="0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7" fontId="0" fillId="0" borderId="0" xfId="0" applyNumberFormat="1"/>
    <xf numFmtId="164" fontId="0" fillId="0" borderId="0" xfId="0" applyNumberFormat="1" applyAlignment="1">
      <alignment horizontal="center"/>
    </xf>
    <xf numFmtId="44" fontId="0" fillId="0" borderId="0" xfId="1" applyFont="1"/>
    <xf numFmtId="0" fontId="0" fillId="2" borderId="0" xfId="0" applyFill="1"/>
    <xf numFmtId="17" fontId="0" fillId="2" borderId="0" xfId="0" applyNumberFormat="1" applyFill="1"/>
    <xf numFmtId="164" fontId="0" fillId="2" borderId="0" xfId="0" applyNumberFormat="1" applyFill="1" applyAlignment="1">
      <alignment horizontal="center"/>
    </xf>
    <xf numFmtId="44" fontId="0" fillId="2" borderId="0" xfId="1" applyFont="1" applyFill="1"/>
    <xf numFmtId="14" fontId="0" fillId="2" borderId="0" xfId="0" applyNumberFormat="1" applyFill="1"/>
    <xf numFmtId="0" fontId="6" fillId="4" borderId="2" xfId="0" applyFont="1" applyFill="1" applyBorder="1"/>
    <xf numFmtId="44" fontId="0" fillId="4" borderId="3" xfId="0" applyNumberFormat="1" applyFill="1" applyBorder="1"/>
    <xf numFmtId="0" fontId="0" fillId="4" borderId="4" xfId="0" applyFill="1" applyBorder="1"/>
    <xf numFmtId="0" fontId="6" fillId="4" borderId="5" xfId="0" applyFont="1" applyFill="1" applyBorder="1"/>
    <xf numFmtId="164" fontId="0" fillId="4" borderId="0" xfId="0" applyNumberFormat="1" applyFill="1"/>
    <xf numFmtId="0" fontId="0" fillId="4" borderId="6" xfId="0" applyFill="1" applyBorder="1"/>
    <xf numFmtId="44" fontId="0" fillId="4" borderId="0" xfId="0" applyNumberFormat="1" applyFill="1"/>
    <xf numFmtId="43" fontId="0" fillId="4" borderId="0" xfId="2" applyFont="1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2" fontId="3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opLeftCell="A13" workbookViewId="0">
      <selection activeCell="D6" sqref="D6"/>
    </sheetView>
  </sheetViews>
  <sheetFormatPr defaultRowHeight="14.5" x14ac:dyDescent="0.35"/>
  <cols>
    <col min="1" max="1" width="20" customWidth="1"/>
    <col min="2" max="6" width="15.26953125" customWidth="1"/>
    <col min="7" max="7" width="11.7265625" customWidth="1"/>
    <col min="8" max="8" width="9.1796875" customWidth="1"/>
  </cols>
  <sheetData>
    <row r="1" spans="1:7" ht="21" x14ac:dyDescent="0.5">
      <c r="A1" s="2"/>
      <c r="B1" s="2"/>
      <c r="C1" s="2"/>
      <c r="D1" s="2"/>
      <c r="E1" s="2"/>
      <c r="F1" s="2"/>
    </row>
    <row r="2" spans="1:7" ht="26" x14ac:dyDescent="0.6">
      <c r="A2" s="52" t="s">
        <v>0</v>
      </c>
      <c r="B2" s="52"/>
      <c r="C2" s="52"/>
      <c r="D2" s="52"/>
      <c r="E2" s="52"/>
      <c r="F2" s="52"/>
    </row>
    <row r="3" spans="1:7" ht="21" x14ac:dyDescent="0.5">
      <c r="A3" s="2"/>
      <c r="B3" s="2"/>
      <c r="C3" s="2"/>
      <c r="D3" s="2"/>
      <c r="E3" s="2"/>
      <c r="F3" s="2"/>
    </row>
    <row r="4" spans="1:7" ht="21" x14ac:dyDescent="0.5">
      <c r="A4" s="53" t="s">
        <v>1</v>
      </c>
      <c r="B4" s="53"/>
      <c r="C4" s="53"/>
      <c r="D4" s="3">
        <v>1461</v>
      </c>
      <c r="E4" s="2"/>
      <c r="F4" s="2"/>
    </row>
    <row r="5" spans="1:7" ht="21" x14ac:dyDescent="0.5">
      <c r="A5" s="53" t="s">
        <v>2</v>
      </c>
      <c r="B5" s="53"/>
      <c r="C5" s="53"/>
      <c r="D5" s="3">
        <v>0.79</v>
      </c>
      <c r="E5" s="2"/>
      <c r="F5" s="2"/>
    </row>
    <row r="6" spans="1:7" ht="21" x14ac:dyDescent="0.5">
      <c r="A6" s="53" t="s">
        <v>11</v>
      </c>
      <c r="B6" s="53"/>
      <c r="C6" s="53"/>
      <c r="D6" s="3">
        <v>0.5</v>
      </c>
      <c r="E6" s="2"/>
      <c r="F6" s="2"/>
    </row>
    <row r="7" spans="1:7" ht="21" x14ac:dyDescent="0.5">
      <c r="A7" s="5"/>
      <c r="B7" s="5"/>
      <c r="C7" s="5"/>
      <c r="D7" s="2"/>
      <c r="E7" s="2"/>
      <c r="F7" s="2"/>
    </row>
    <row r="8" spans="1:7" s="1" customFormat="1" ht="40.5" customHeight="1" x14ac:dyDescent="0.5">
      <c r="A8" s="54" t="s">
        <v>3</v>
      </c>
      <c r="B8" s="54"/>
      <c r="C8" s="54"/>
      <c r="D8" s="54"/>
      <c r="E8" s="54"/>
      <c r="F8" s="54"/>
    </row>
    <row r="9" spans="1:7" s="1" customFormat="1" ht="21" x14ac:dyDescent="0.5">
      <c r="A9" s="4"/>
      <c r="B9" s="4"/>
      <c r="C9" s="4"/>
      <c r="D9" s="4"/>
      <c r="E9" s="4"/>
      <c r="F9" s="4"/>
    </row>
    <row r="10" spans="1:7" ht="21" x14ac:dyDescent="0.5">
      <c r="A10" s="7" t="s">
        <v>4</v>
      </c>
      <c r="B10" s="5">
        <v>1</v>
      </c>
      <c r="C10" s="5">
        <f>B10+1</f>
        <v>2</v>
      </c>
      <c r="D10" s="5">
        <f t="shared" ref="D10:F10" si="0">C10+1</f>
        <v>3</v>
      </c>
      <c r="E10" s="5">
        <f t="shared" si="0"/>
        <v>4</v>
      </c>
      <c r="F10" s="5">
        <f t="shared" si="0"/>
        <v>5</v>
      </c>
      <c r="G10" s="11"/>
    </row>
    <row r="11" spans="1:7" ht="21" x14ac:dyDescent="0.5">
      <c r="A11" s="7" t="s">
        <v>5</v>
      </c>
      <c r="B11" s="10" t="s">
        <v>9</v>
      </c>
      <c r="C11" s="10" t="s">
        <v>93</v>
      </c>
      <c r="D11" s="10" t="s">
        <v>93</v>
      </c>
      <c r="E11" s="10" t="s">
        <v>93</v>
      </c>
      <c r="F11" s="10" t="s">
        <v>15</v>
      </c>
      <c r="G11" s="12"/>
    </row>
    <row r="12" spans="1:7" ht="21" x14ac:dyDescent="0.5">
      <c r="A12" s="7" t="s">
        <v>6</v>
      </c>
      <c r="B12" s="10" t="s">
        <v>10</v>
      </c>
      <c r="C12" s="10" t="s">
        <v>88</v>
      </c>
      <c r="D12" s="10" t="s">
        <v>94</v>
      </c>
      <c r="E12" s="10" t="s">
        <v>87</v>
      </c>
      <c r="F12" s="10" t="s">
        <v>12</v>
      </c>
      <c r="G12" s="12"/>
    </row>
    <row r="13" spans="1:7" ht="21" x14ac:dyDescent="0.5">
      <c r="A13" s="7" t="s">
        <v>7</v>
      </c>
      <c r="B13" s="9">
        <v>1</v>
      </c>
      <c r="C13" s="9">
        <v>2</v>
      </c>
      <c r="D13" s="9">
        <v>0.7</v>
      </c>
      <c r="E13" s="9">
        <v>2</v>
      </c>
      <c r="F13" s="9">
        <v>30</v>
      </c>
      <c r="G13" s="13"/>
    </row>
    <row r="14" spans="1:7" ht="21" x14ac:dyDescent="0.5">
      <c r="A14" s="7" t="s">
        <v>8</v>
      </c>
      <c r="B14" s="9">
        <v>0.1</v>
      </c>
      <c r="C14" s="9">
        <v>1</v>
      </c>
      <c r="D14" s="9">
        <v>0.1</v>
      </c>
      <c r="E14" s="9">
        <v>0</v>
      </c>
      <c r="F14" s="9">
        <v>0</v>
      </c>
      <c r="G14" s="13"/>
    </row>
    <row r="15" spans="1:7" ht="21" x14ac:dyDescent="0.5">
      <c r="A15" s="7" t="s">
        <v>14</v>
      </c>
      <c r="B15" s="15">
        <f>($D$6*B13+(24-$D$6)*B14)*$D$4/1000</f>
        <v>4.1638500000000001</v>
      </c>
      <c r="C15" s="15">
        <f t="shared" ref="C15:F15" si="1">($D$6*C13+(24-$D$6)*C14)*$D$4/1000</f>
        <v>35.794499999999999</v>
      </c>
      <c r="D15" s="15">
        <f t="shared" si="1"/>
        <v>3.9447000000000001</v>
      </c>
      <c r="E15" s="15">
        <f t="shared" si="1"/>
        <v>1.4610000000000001</v>
      </c>
      <c r="F15" s="15">
        <f t="shared" si="1"/>
        <v>21.914999999999999</v>
      </c>
      <c r="G15" s="13"/>
    </row>
    <row r="16" spans="1:7" ht="21" x14ac:dyDescent="0.5">
      <c r="A16" s="8" t="s">
        <v>13</v>
      </c>
      <c r="B16" s="6">
        <f>B15*$D$5</f>
        <v>3.2894415000000001</v>
      </c>
      <c r="C16" s="6">
        <f t="shared" ref="C16:F16" si="2">C15*$D$5</f>
        <v>28.277654999999999</v>
      </c>
      <c r="D16" s="6">
        <f t="shared" si="2"/>
        <v>3.1163130000000003</v>
      </c>
      <c r="E16" s="6">
        <f t="shared" si="2"/>
        <v>1.15419</v>
      </c>
      <c r="F16" s="6">
        <f t="shared" si="2"/>
        <v>17.312850000000001</v>
      </c>
      <c r="G16" s="14"/>
    </row>
    <row r="17" spans="1:6" ht="21" x14ac:dyDescent="0.5">
      <c r="A17" s="2"/>
      <c r="B17" s="2"/>
      <c r="C17" s="2"/>
      <c r="D17" s="2"/>
      <c r="E17" s="2"/>
      <c r="F17" s="2"/>
    </row>
    <row r="18" spans="1:6" ht="21" x14ac:dyDescent="0.5">
      <c r="A18" s="2"/>
      <c r="B18" s="2"/>
      <c r="C18" s="2"/>
      <c r="D18" s="2"/>
      <c r="E18" s="2"/>
      <c r="F18" s="2"/>
    </row>
  </sheetData>
  <mergeCells count="5">
    <mergeCell ref="A2:F2"/>
    <mergeCell ref="A4:C4"/>
    <mergeCell ref="A5:C5"/>
    <mergeCell ref="A8:F8"/>
    <mergeCell ref="A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4E84-8076-4C31-B5F4-B0BFD1B96EA4}">
  <dimension ref="A1:I17"/>
  <sheetViews>
    <sheetView topLeftCell="A4" workbookViewId="0">
      <selection activeCell="D6" sqref="D6"/>
    </sheetView>
  </sheetViews>
  <sheetFormatPr defaultRowHeight="14.5" x14ac:dyDescent="0.35"/>
  <cols>
    <col min="1" max="1" width="20" customWidth="1"/>
    <col min="2" max="9" width="12" customWidth="1"/>
  </cols>
  <sheetData>
    <row r="1" spans="1:9" ht="21" x14ac:dyDescent="0.5">
      <c r="A1" s="2"/>
      <c r="B1" s="2"/>
      <c r="C1" s="2"/>
      <c r="D1" s="2"/>
      <c r="E1" s="2"/>
      <c r="F1" s="2"/>
    </row>
    <row r="2" spans="1:9" ht="26" x14ac:dyDescent="0.6">
      <c r="A2" s="52" t="s">
        <v>109</v>
      </c>
      <c r="B2" s="52"/>
      <c r="C2" s="52"/>
      <c r="D2" s="52"/>
      <c r="E2" s="52"/>
      <c r="F2" s="52"/>
    </row>
    <row r="3" spans="1:9" ht="21" x14ac:dyDescent="0.5">
      <c r="A3" s="2"/>
      <c r="B3" s="2"/>
      <c r="C3" s="2"/>
      <c r="D3" s="2"/>
      <c r="E3" s="2"/>
      <c r="F3" s="2"/>
    </row>
    <row r="4" spans="1:9" ht="21" x14ac:dyDescent="0.5">
      <c r="A4" s="53" t="s">
        <v>1</v>
      </c>
      <c r="B4" s="53"/>
      <c r="C4" s="53"/>
      <c r="D4" s="3">
        <v>365</v>
      </c>
      <c r="E4" s="2"/>
      <c r="F4" s="2"/>
    </row>
    <row r="5" spans="1:9" ht="21" x14ac:dyDescent="0.5">
      <c r="A5" s="53" t="s">
        <v>2</v>
      </c>
      <c r="B5" s="53"/>
      <c r="C5" s="53"/>
      <c r="D5" s="3">
        <v>0.4</v>
      </c>
      <c r="E5" s="2"/>
      <c r="F5" s="2"/>
    </row>
    <row r="6" spans="1:9" ht="21" x14ac:dyDescent="0.5">
      <c r="A6" s="53" t="s">
        <v>11</v>
      </c>
      <c r="B6" s="53"/>
      <c r="C6" s="53"/>
      <c r="D6" s="3">
        <v>1</v>
      </c>
      <c r="E6" s="2"/>
      <c r="F6" s="2"/>
    </row>
    <row r="7" spans="1:9" s="1" customFormat="1" ht="21" x14ac:dyDescent="0.5">
      <c r="A7" s="4"/>
      <c r="B7" s="4"/>
      <c r="C7" s="4"/>
      <c r="D7" s="4"/>
      <c r="E7" s="4"/>
      <c r="F7" s="4"/>
    </row>
    <row r="8" spans="1:9" ht="21" x14ac:dyDescent="0.5">
      <c r="A8" s="7" t="s">
        <v>4</v>
      </c>
      <c r="B8" s="5">
        <v>1</v>
      </c>
      <c r="C8" s="5">
        <f>B8+1</f>
        <v>2</v>
      </c>
      <c r="D8" s="5">
        <f t="shared" ref="D8:F8" si="0">C8+1</f>
        <v>3</v>
      </c>
      <c r="E8" s="5">
        <f t="shared" si="0"/>
        <v>4</v>
      </c>
      <c r="F8" s="5">
        <f t="shared" si="0"/>
        <v>5</v>
      </c>
      <c r="G8" s="5">
        <v>6</v>
      </c>
      <c r="H8" s="5">
        <v>7</v>
      </c>
      <c r="I8" s="5">
        <v>8</v>
      </c>
    </row>
    <row r="9" spans="1:9" ht="21" x14ac:dyDescent="0.5">
      <c r="A9" s="7" t="s">
        <v>5</v>
      </c>
      <c r="B9" s="10" t="s">
        <v>95</v>
      </c>
      <c r="C9" s="10" t="s">
        <v>96</v>
      </c>
      <c r="D9" s="10" t="s">
        <v>93</v>
      </c>
      <c r="E9" s="10" t="s">
        <v>97</v>
      </c>
      <c r="F9" s="10" t="s">
        <v>98</v>
      </c>
      <c r="G9" s="10" t="s">
        <v>100</v>
      </c>
      <c r="H9" s="10" t="s">
        <v>103</v>
      </c>
      <c r="I9" s="10" t="s">
        <v>107</v>
      </c>
    </row>
    <row r="10" spans="1:9" ht="21" x14ac:dyDescent="0.5">
      <c r="A10" s="7" t="s">
        <v>102</v>
      </c>
      <c r="B10" s="10">
        <v>1971</v>
      </c>
      <c r="C10" s="10">
        <v>1985</v>
      </c>
      <c r="D10" s="10">
        <v>1991</v>
      </c>
      <c r="E10" s="10">
        <v>2015</v>
      </c>
      <c r="F10" s="10">
        <v>2017</v>
      </c>
      <c r="G10" s="10">
        <v>2019</v>
      </c>
      <c r="H10" s="10">
        <v>2022</v>
      </c>
      <c r="I10" s="10">
        <v>2022</v>
      </c>
    </row>
    <row r="11" spans="1:9" ht="21" x14ac:dyDescent="0.5">
      <c r="A11" s="7" t="s">
        <v>6</v>
      </c>
      <c r="B11" s="10" t="s">
        <v>104</v>
      </c>
      <c r="C11" s="10" t="s">
        <v>99</v>
      </c>
      <c r="D11" s="10" t="s">
        <v>101</v>
      </c>
      <c r="E11" s="10" t="s">
        <v>10</v>
      </c>
      <c r="F11" s="10" t="s">
        <v>105</v>
      </c>
      <c r="G11" s="10" t="s">
        <v>24</v>
      </c>
      <c r="H11" s="10" t="s">
        <v>106</v>
      </c>
      <c r="I11" s="10" t="s">
        <v>108</v>
      </c>
    </row>
    <row r="12" spans="1:9" ht="21" x14ac:dyDescent="0.5">
      <c r="A12" s="7" t="s">
        <v>7</v>
      </c>
      <c r="B12" s="51">
        <v>0.84</v>
      </c>
      <c r="C12" s="51">
        <v>3.18</v>
      </c>
      <c r="D12" s="51">
        <v>2.12</v>
      </c>
      <c r="E12" s="51">
        <v>1.18</v>
      </c>
      <c r="F12" s="51">
        <v>0.5</v>
      </c>
      <c r="G12" s="51">
        <v>0.75</v>
      </c>
      <c r="H12" s="51">
        <v>1.02</v>
      </c>
      <c r="I12" s="51">
        <v>0.84</v>
      </c>
    </row>
    <row r="13" spans="1:9" ht="21" x14ac:dyDescent="0.5">
      <c r="A13" s="7" t="s">
        <v>8</v>
      </c>
      <c r="B13" s="51">
        <v>0.67</v>
      </c>
      <c r="C13" s="51">
        <v>1.42</v>
      </c>
      <c r="D13" s="51">
        <v>1.17</v>
      </c>
      <c r="E13" s="51">
        <v>0.16</v>
      </c>
      <c r="F13" s="51">
        <v>0.14000000000000001</v>
      </c>
      <c r="G13" s="51">
        <v>0.05</v>
      </c>
      <c r="H13" s="51">
        <v>0.02</v>
      </c>
      <c r="I13" s="51">
        <v>0</v>
      </c>
    </row>
    <row r="14" spans="1:9" ht="21" x14ac:dyDescent="0.5">
      <c r="A14" s="7" t="s">
        <v>14</v>
      </c>
      <c r="B14" s="15">
        <f>($D$6*B12+(24-$D$6)*B13)*$D$4/1000</f>
        <v>5.9312500000000004</v>
      </c>
      <c r="C14" s="15">
        <f t="shared" ref="C14" si="1">($D$6*C12+(24-$D$6)*C13)*$D$4/1000</f>
        <v>13.081599999999998</v>
      </c>
      <c r="D14" s="15">
        <f t="shared" ref="D14:G14" si="2">($D$6*D12+(24-$D$6)*D13)*$D$4/1000</f>
        <v>10.595949999999998</v>
      </c>
      <c r="E14" s="15">
        <f t="shared" si="2"/>
        <v>1.7739</v>
      </c>
      <c r="F14" s="15">
        <f t="shared" si="2"/>
        <v>1.3578000000000001</v>
      </c>
      <c r="G14" s="15">
        <f t="shared" si="2"/>
        <v>0.69350000000000001</v>
      </c>
      <c r="H14" s="15">
        <f t="shared" ref="H14:I14" si="3">($D$6*H12+(24-$D$6)*H13)*$D$4/1000</f>
        <v>0.54020000000000001</v>
      </c>
      <c r="I14" s="15">
        <f t="shared" si="3"/>
        <v>0.30659999999999998</v>
      </c>
    </row>
    <row r="15" spans="1:9" ht="21" x14ac:dyDescent="0.5">
      <c r="A15" s="8" t="s">
        <v>13</v>
      </c>
      <c r="B15" s="6">
        <f>B14*$D$5</f>
        <v>2.3725000000000001</v>
      </c>
      <c r="C15" s="6">
        <f t="shared" ref="C15" si="4">C14*$D$5</f>
        <v>5.23264</v>
      </c>
      <c r="D15" s="6">
        <f t="shared" ref="D15:G15" si="5">D14*$D$5</f>
        <v>4.2383799999999994</v>
      </c>
      <c r="E15" s="6">
        <f t="shared" si="5"/>
        <v>0.70956000000000008</v>
      </c>
      <c r="F15" s="6">
        <f t="shared" si="5"/>
        <v>0.54312000000000005</v>
      </c>
      <c r="G15" s="6">
        <f t="shared" si="5"/>
        <v>0.27740000000000004</v>
      </c>
      <c r="H15" s="6">
        <f t="shared" ref="H15:I15" si="6">H14*$D$5</f>
        <v>0.21608000000000002</v>
      </c>
      <c r="I15" s="6">
        <f t="shared" si="6"/>
        <v>0.12264</v>
      </c>
    </row>
    <row r="16" spans="1:9" ht="21" x14ac:dyDescent="0.5">
      <c r="A16" s="2"/>
      <c r="B16" s="2"/>
      <c r="C16" s="2"/>
      <c r="D16" s="2"/>
      <c r="E16" s="2"/>
      <c r="F16" s="2"/>
    </row>
    <row r="17" spans="1:6" ht="21" x14ac:dyDescent="0.5">
      <c r="A17" s="2"/>
      <c r="B17" s="2"/>
      <c r="C17" s="2"/>
      <c r="D17" s="2"/>
      <c r="E17" s="2"/>
      <c r="F17" s="2"/>
    </row>
  </sheetData>
  <mergeCells count="4">
    <mergeCell ref="A2:F2"/>
    <mergeCell ref="A4:C4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43C8-2FDF-44AF-9CE5-B35F9893E55D}">
  <dimension ref="A1:I18"/>
  <sheetViews>
    <sheetView tabSelected="1" topLeftCell="A7" workbookViewId="0">
      <selection activeCell="I17" sqref="I17"/>
    </sheetView>
  </sheetViews>
  <sheetFormatPr defaultRowHeight="14.5" x14ac:dyDescent="0.35"/>
  <cols>
    <col min="1" max="1" width="20" customWidth="1"/>
    <col min="2" max="2" width="13.26953125" bestFit="1" customWidth="1"/>
    <col min="3" max="6" width="12" customWidth="1"/>
    <col min="7" max="7" width="13.6328125" bestFit="1" customWidth="1"/>
    <col min="8" max="9" width="12" customWidth="1"/>
  </cols>
  <sheetData>
    <row r="1" spans="1:9" ht="21" x14ac:dyDescent="0.5">
      <c r="A1" s="2"/>
      <c r="B1" s="2"/>
      <c r="C1" s="2"/>
      <c r="D1" s="2"/>
      <c r="E1" s="2"/>
      <c r="F1" s="2"/>
    </row>
    <row r="2" spans="1:9" ht="26" x14ac:dyDescent="0.6">
      <c r="A2" s="52" t="s">
        <v>119</v>
      </c>
      <c r="B2" s="52"/>
      <c r="C2" s="52"/>
      <c r="D2" s="52"/>
      <c r="E2" s="52"/>
      <c r="F2" s="52"/>
    </row>
    <row r="3" spans="1:9" ht="21" x14ac:dyDescent="0.5">
      <c r="A3" s="2"/>
      <c r="B3" s="2"/>
      <c r="C3" s="2"/>
      <c r="D3" s="2"/>
      <c r="E3" s="2"/>
      <c r="F3" s="2"/>
    </row>
    <row r="4" spans="1:9" ht="21" x14ac:dyDescent="0.5">
      <c r="A4" s="53" t="s">
        <v>1</v>
      </c>
      <c r="B4" s="53"/>
      <c r="C4" s="53"/>
      <c r="D4" s="3">
        <v>365</v>
      </c>
      <c r="E4" s="2"/>
      <c r="F4" s="2"/>
    </row>
    <row r="5" spans="1:9" ht="21" x14ac:dyDescent="0.5">
      <c r="A5" s="53" t="s">
        <v>2</v>
      </c>
      <c r="B5" s="53"/>
      <c r="C5" s="53"/>
      <c r="D5" s="3">
        <v>0.39</v>
      </c>
      <c r="E5" s="2"/>
      <c r="F5" s="2"/>
    </row>
    <row r="6" spans="1:9" ht="21" x14ac:dyDescent="0.5">
      <c r="A6" s="53" t="s">
        <v>11</v>
      </c>
      <c r="B6" s="53"/>
      <c r="C6" s="53"/>
      <c r="D6" s="3">
        <v>5</v>
      </c>
      <c r="E6" s="2"/>
      <c r="F6" s="2"/>
    </row>
    <row r="7" spans="1:9" s="1" customFormat="1" ht="21" x14ac:dyDescent="0.5">
      <c r="A7" s="4"/>
      <c r="B7" s="4"/>
      <c r="C7" s="4"/>
      <c r="D7" s="4"/>
      <c r="E7" s="4"/>
      <c r="F7" s="4"/>
    </row>
    <row r="8" spans="1:9" ht="21" x14ac:dyDescent="0.5">
      <c r="A8" s="7" t="s">
        <v>4</v>
      </c>
      <c r="B8" s="5">
        <v>1</v>
      </c>
      <c r="C8" s="5">
        <f>B8+1</f>
        <v>2</v>
      </c>
      <c r="D8" s="5">
        <f t="shared" ref="D8:F8" si="0">C8+1</f>
        <v>3</v>
      </c>
      <c r="E8" s="5">
        <f t="shared" si="0"/>
        <v>4</v>
      </c>
      <c r="F8" s="5">
        <f t="shared" si="0"/>
        <v>5</v>
      </c>
      <c r="G8" s="5">
        <v>6</v>
      </c>
      <c r="H8" s="5">
        <v>7</v>
      </c>
      <c r="I8" s="5">
        <v>8</v>
      </c>
    </row>
    <row r="9" spans="1:9" ht="21" x14ac:dyDescent="0.5">
      <c r="A9" s="7" t="s">
        <v>122</v>
      </c>
      <c r="B9" s="10" t="s">
        <v>110</v>
      </c>
      <c r="C9" s="10" t="s">
        <v>130</v>
      </c>
      <c r="D9" s="10" t="s">
        <v>125</v>
      </c>
      <c r="E9" s="10" t="s">
        <v>126</v>
      </c>
      <c r="F9" s="10" t="s">
        <v>125</v>
      </c>
      <c r="G9" s="10" t="s">
        <v>128</v>
      </c>
      <c r="H9" s="10" t="s">
        <v>125</v>
      </c>
    </row>
    <row r="10" spans="1:9" ht="21" x14ac:dyDescent="0.5">
      <c r="A10" s="7" t="s">
        <v>123</v>
      </c>
      <c r="B10" s="10" t="s">
        <v>124</v>
      </c>
      <c r="C10" s="10" t="s">
        <v>113</v>
      </c>
      <c r="D10" s="10" t="s">
        <v>112</v>
      </c>
      <c r="E10" s="10" t="s">
        <v>127</v>
      </c>
      <c r="F10" s="10" t="s">
        <v>116</v>
      </c>
      <c r="G10" s="10" t="s">
        <v>129</v>
      </c>
      <c r="H10" s="10" t="s">
        <v>120</v>
      </c>
    </row>
    <row r="11" spans="1:9" ht="21" x14ac:dyDescent="0.5">
      <c r="A11" s="7" t="s">
        <v>102</v>
      </c>
      <c r="B11" s="10">
        <v>1997</v>
      </c>
      <c r="C11" s="10">
        <v>1998</v>
      </c>
      <c r="D11" s="10">
        <v>2014</v>
      </c>
      <c r="E11" s="10">
        <v>1990</v>
      </c>
      <c r="F11" s="10">
        <v>2020</v>
      </c>
      <c r="G11" s="10">
        <v>2023</v>
      </c>
      <c r="H11" s="10">
        <v>2021</v>
      </c>
    </row>
    <row r="12" spans="1:9" ht="21" x14ac:dyDescent="0.5">
      <c r="A12" s="7" t="s">
        <v>6</v>
      </c>
      <c r="B12" s="10" t="s">
        <v>111</v>
      </c>
      <c r="C12" s="10" t="s">
        <v>114</v>
      </c>
      <c r="D12" s="10" t="s">
        <v>118</v>
      </c>
      <c r="E12" s="10" t="s">
        <v>115</v>
      </c>
      <c r="F12" s="10" t="s">
        <v>117</v>
      </c>
      <c r="G12" s="10" t="s">
        <v>131</v>
      </c>
      <c r="H12" s="10" t="s">
        <v>121</v>
      </c>
    </row>
    <row r="13" spans="1:9" ht="21" x14ac:dyDescent="0.5">
      <c r="A13" s="7" t="s">
        <v>7</v>
      </c>
      <c r="B13" s="51">
        <v>20</v>
      </c>
      <c r="C13" s="51">
        <v>4</v>
      </c>
      <c r="D13" s="51">
        <v>2.2999999999999998</v>
      </c>
      <c r="E13" s="51">
        <v>5</v>
      </c>
      <c r="F13" s="51">
        <v>1</v>
      </c>
      <c r="G13" s="51">
        <v>14</v>
      </c>
      <c r="H13" s="51">
        <v>0.7</v>
      </c>
    </row>
    <row r="14" spans="1:9" ht="21" x14ac:dyDescent="0.5">
      <c r="A14" s="7" t="s">
        <v>8</v>
      </c>
      <c r="B14" s="51">
        <v>1.2</v>
      </c>
      <c r="C14" s="51">
        <v>2.2999999999999998</v>
      </c>
      <c r="D14" s="51">
        <v>1.8</v>
      </c>
      <c r="E14" s="51">
        <v>2.5</v>
      </c>
      <c r="F14" s="51">
        <v>0.1</v>
      </c>
      <c r="G14" s="51">
        <v>3</v>
      </c>
      <c r="H14" s="51">
        <v>0.2</v>
      </c>
    </row>
    <row r="15" spans="1:9" ht="21" x14ac:dyDescent="0.5">
      <c r="A15" s="7" t="s">
        <v>14</v>
      </c>
      <c r="B15" s="15">
        <f>($D$6*B13+(24-$D$6)*B14)*$D$4/1000</f>
        <v>44.822000000000003</v>
      </c>
      <c r="C15" s="15">
        <f t="shared" ref="C15" si="1">($D$6*C13+(24-$D$6)*C14)*$D$4/1000</f>
        <v>23.250499999999999</v>
      </c>
      <c r="D15" s="15">
        <f t="shared" ref="D15" si="2">($D$6*D13+(24-$D$6)*D14)*$D$4/1000</f>
        <v>16.680499999999999</v>
      </c>
      <c r="E15" s="15">
        <f t="shared" ref="E15" si="3">($D$6*E13+(24-$D$6)*E14)*$D$4/1000</f>
        <v>26.462499999999999</v>
      </c>
      <c r="F15" s="15">
        <f t="shared" ref="F15" si="4">($D$6*F13+(24-$D$6)*F14)*$D$4/1000</f>
        <v>2.5185</v>
      </c>
      <c r="G15" s="15">
        <f t="shared" ref="G15" si="5">($D$6*G13+(24-$D$6)*G14)*$D$4/1000</f>
        <v>46.354999999999997</v>
      </c>
      <c r="H15" s="15">
        <f t="shared" ref="H15" si="6">($D$6*H13+(24-$D$6)*H14)*$D$4/1000</f>
        <v>2.6645000000000003</v>
      </c>
      <c r="I15" s="15"/>
    </row>
    <row r="16" spans="1:9" ht="21" x14ac:dyDescent="0.5">
      <c r="A16" s="8" t="s">
        <v>13</v>
      </c>
      <c r="B16" s="6">
        <f>B15*$D$5</f>
        <v>17.480580000000003</v>
      </c>
      <c r="C16" s="6">
        <f t="shared" ref="C16" si="7">C15*$D$5</f>
        <v>9.0676950000000005</v>
      </c>
      <c r="D16" s="6">
        <f t="shared" ref="D16" si="8">D15*$D$5</f>
        <v>6.505395</v>
      </c>
      <c r="E16" s="6">
        <f t="shared" ref="E16" si="9">E15*$D$5</f>
        <v>10.320375</v>
      </c>
      <c r="F16" s="6">
        <f t="shared" ref="F16" si="10">F15*$D$5</f>
        <v>0.98221500000000006</v>
      </c>
      <c r="G16" s="6">
        <f t="shared" ref="G16" si="11">G15*$D$5</f>
        <v>18.07845</v>
      </c>
      <c r="H16" s="6">
        <f t="shared" ref="H16" si="12">H15*$D$5</f>
        <v>1.0391550000000001</v>
      </c>
      <c r="I16" s="6"/>
    </row>
    <row r="17" spans="1:6" ht="21" x14ac:dyDescent="0.5">
      <c r="A17" s="2"/>
      <c r="B17" s="2"/>
      <c r="C17" s="2"/>
      <c r="D17" s="2"/>
      <c r="E17" s="2"/>
      <c r="F17" s="2"/>
    </row>
    <row r="18" spans="1:6" ht="21" x14ac:dyDescent="0.5">
      <c r="A18" s="2"/>
      <c r="B18" s="2"/>
      <c r="C18" s="2"/>
      <c r="D18" s="2"/>
      <c r="E18" s="2"/>
      <c r="F18" s="2"/>
    </row>
  </sheetData>
  <mergeCells count="4">
    <mergeCell ref="A2:F2"/>
    <mergeCell ref="A4:C4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topLeftCell="A7" workbookViewId="0">
      <selection activeCell="B15" sqref="B15"/>
    </sheetView>
  </sheetViews>
  <sheetFormatPr defaultRowHeight="14.5" x14ac:dyDescent="0.35"/>
  <cols>
    <col min="1" max="1" width="20" customWidth="1"/>
    <col min="2" max="6" width="15.26953125" customWidth="1"/>
    <col min="7" max="7" width="11.7265625" customWidth="1"/>
    <col min="8" max="8" width="9.1796875" customWidth="1"/>
  </cols>
  <sheetData>
    <row r="1" spans="1:7" ht="21" x14ac:dyDescent="0.5">
      <c r="A1" s="2"/>
      <c r="B1" s="2"/>
      <c r="C1" s="2"/>
      <c r="D1" s="2"/>
      <c r="E1" s="2"/>
      <c r="F1" s="2"/>
    </row>
    <row r="2" spans="1:7" ht="26" x14ac:dyDescent="0.6">
      <c r="A2" s="52" t="s">
        <v>19</v>
      </c>
      <c r="B2" s="52"/>
      <c r="C2" s="52"/>
      <c r="D2" s="52"/>
      <c r="E2" s="52"/>
      <c r="F2" s="52"/>
    </row>
    <row r="3" spans="1:7" ht="21" x14ac:dyDescent="0.5">
      <c r="A3" s="2"/>
      <c r="B3" s="2"/>
      <c r="C3" s="2"/>
      <c r="D3" s="2"/>
      <c r="E3" s="2"/>
      <c r="F3" s="2"/>
    </row>
    <row r="4" spans="1:7" ht="21" x14ac:dyDescent="0.5">
      <c r="A4" s="53" t="s">
        <v>1</v>
      </c>
      <c r="B4" s="53"/>
      <c r="C4" s="53"/>
      <c r="D4" s="3">
        <v>365</v>
      </c>
      <c r="E4" s="2"/>
      <c r="F4" s="2"/>
    </row>
    <row r="5" spans="1:7" ht="21" x14ac:dyDescent="0.5">
      <c r="A5" s="53" t="s">
        <v>2</v>
      </c>
      <c r="B5" s="53"/>
      <c r="C5" s="53"/>
      <c r="D5" s="3">
        <v>0.22</v>
      </c>
      <c r="E5" s="2"/>
      <c r="F5" s="2"/>
    </row>
    <row r="6" spans="1:7" ht="21" x14ac:dyDescent="0.5">
      <c r="A6" s="53" t="s">
        <v>11</v>
      </c>
      <c r="B6" s="53"/>
      <c r="C6" s="53"/>
      <c r="D6" s="3">
        <v>1</v>
      </c>
      <c r="E6" s="2"/>
      <c r="F6" s="2"/>
    </row>
    <row r="7" spans="1:7" ht="21" x14ac:dyDescent="0.5">
      <c r="A7" s="5"/>
      <c r="B7" s="5"/>
      <c r="C7" s="5"/>
      <c r="D7" s="2"/>
      <c r="E7" s="2"/>
      <c r="F7" s="2"/>
    </row>
    <row r="8" spans="1:7" s="1" customFormat="1" ht="40.5" customHeight="1" x14ac:dyDescent="0.5">
      <c r="A8" s="54" t="s">
        <v>3</v>
      </c>
      <c r="B8" s="54"/>
      <c r="C8" s="54"/>
      <c r="D8" s="54"/>
      <c r="E8" s="54"/>
      <c r="F8" s="54"/>
    </row>
    <row r="9" spans="1:7" s="1" customFormat="1" ht="21" x14ac:dyDescent="0.5">
      <c r="A9" s="4"/>
      <c r="B9" s="4"/>
      <c r="C9" s="4"/>
      <c r="D9" s="4"/>
      <c r="E9" s="4"/>
      <c r="F9" s="4"/>
    </row>
    <row r="10" spans="1:7" ht="21" x14ac:dyDescent="0.5">
      <c r="A10" s="7" t="s">
        <v>4</v>
      </c>
      <c r="B10" s="11">
        <v>1</v>
      </c>
      <c r="C10" s="11">
        <f>B10+1</f>
        <v>2</v>
      </c>
      <c r="D10" s="11">
        <f t="shared" ref="D10:F10" si="0">C10+1</f>
        <v>3</v>
      </c>
      <c r="E10" s="11">
        <f t="shared" si="0"/>
        <v>4</v>
      </c>
      <c r="F10" s="11">
        <f t="shared" si="0"/>
        <v>5</v>
      </c>
      <c r="G10" s="11"/>
    </row>
    <row r="11" spans="1:7" ht="21" x14ac:dyDescent="0.5">
      <c r="A11" s="7" t="s">
        <v>5</v>
      </c>
      <c r="B11" s="10" t="s">
        <v>9</v>
      </c>
      <c r="C11" s="10" t="s">
        <v>17</v>
      </c>
      <c r="D11" s="10" t="s">
        <v>17</v>
      </c>
      <c r="E11" s="10" t="s">
        <v>22</v>
      </c>
      <c r="F11" s="10" t="s">
        <v>23</v>
      </c>
      <c r="G11" s="12"/>
    </row>
    <row r="12" spans="1:7" ht="21" x14ac:dyDescent="0.5">
      <c r="A12" s="7" t="s">
        <v>6</v>
      </c>
      <c r="B12" s="10" t="s">
        <v>20</v>
      </c>
      <c r="C12" s="10" t="s">
        <v>20</v>
      </c>
      <c r="D12" s="10" t="s">
        <v>21</v>
      </c>
      <c r="E12" s="10" t="s">
        <v>18</v>
      </c>
      <c r="F12" s="10" t="s">
        <v>16</v>
      </c>
      <c r="G12" s="12"/>
    </row>
    <row r="13" spans="1:7" ht="21" x14ac:dyDescent="0.5">
      <c r="A13" s="7" t="s">
        <v>7</v>
      </c>
      <c r="B13" s="9">
        <v>0.7</v>
      </c>
      <c r="C13" s="9">
        <v>0.1</v>
      </c>
      <c r="D13" s="9">
        <v>1</v>
      </c>
      <c r="E13" s="9">
        <v>0.3</v>
      </c>
      <c r="F13" s="9">
        <v>17</v>
      </c>
      <c r="G13" s="13"/>
    </row>
    <row r="14" spans="1:7" ht="21" x14ac:dyDescent="0.5">
      <c r="A14" s="7" t="s">
        <v>8</v>
      </c>
      <c r="B14" s="9">
        <v>0.1</v>
      </c>
      <c r="C14" s="9">
        <v>0</v>
      </c>
      <c r="D14" s="9">
        <v>0.7</v>
      </c>
      <c r="E14" s="9">
        <v>0.1</v>
      </c>
      <c r="F14" s="9">
        <v>0</v>
      </c>
      <c r="G14" s="13"/>
    </row>
    <row r="15" spans="1:7" ht="21" x14ac:dyDescent="0.5">
      <c r="A15" s="7" t="s">
        <v>14</v>
      </c>
      <c r="B15" s="15">
        <f>($D$6*B13+(24-$D$6)*B14)*$D$4/1000</f>
        <v>1.095</v>
      </c>
      <c r="C15" s="15">
        <f t="shared" ref="C15:F15" si="1">($D$6*C13+(24-$D$6)*C14)*$D$4/1000</f>
        <v>3.6499999999999998E-2</v>
      </c>
      <c r="D15" s="15">
        <f t="shared" si="1"/>
        <v>6.2414999999999994</v>
      </c>
      <c r="E15" s="15">
        <f t="shared" si="1"/>
        <v>0.94899999999999995</v>
      </c>
      <c r="F15" s="15">
        <f t="shared" si="1"/>
        <v>6.2050000000000001</v>
      </c>
      <c r="G15" s="13"/>
    </row>
    <row r="16" spans="1:7" ht="21" x14ac:dyDescent="0.5">
      <c r="A16" s="8" t="s">
        <v>13</v>
      </c>
      <c r="B16" s="6">
        <f>B15*$D$5</f>
        <v>0.2409</v>
      </c>
      <c r="C16" s="6">
        <f t="shared" ref="C16:F16" si="2">C15*$D$5</f>
        <v>8.0299999999999989E-3</v>
      </c>
      <c r="D16" s="6">
        <f t="shared" si="2"/>
        <v>1.37313</v>
      </c>
      <c r="E16" s="6">
        <f t="shared" si="2"/>
        <v>0.20877999999999999</v>
      </c>
      <c r="F16" s="6">
        <f t="shared" si="2"/>
        <v>1.3651</v>
      </c>
      <c r="G16" s="14"/>
    </row>
    <row r="17" spans="1:6" ht="21" x14ac:dyDescent="0.5">
      <c r="A17" s="2"/>
      <c r="B17" s="2"/>
      <c r="C17" s="2"/>
      <c r="D17" s="2"/>
      <c r="E17" s="2"/>
      <c r="F17" s="2"/>
    </row>
    <row r="18" spans="1:6" ht="21" x14ac:dyDescent="0.5">
      <c r="A18" s="2"/>
      <c r="B18" s="2"/>
      <c r="C18" s="2"/>
      <c r="D18" s="2"/>
      <c r="E18" s="2"/>
      <c r="F18" s="2"/>
    </row>
  </sheetData>
  <mergeCells count="5">
    <mergeCell ref="A2:F2"/>
    <mergeCell ref="A4:C4"/>
    <mergeCell ref="A5:C5"/>
    <mergeCell ref="A6:C6"/>
    <mergeCell ref="A8:F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DF07-8D55-4980-AA3F-DA223E361211}">
  <dimension ref="A1:M43"/>
  <sheetViews>
    <sheetView workbookViewId="0">
      <selection activeCell="B27" sqref="B27"/>
    </sheetView>
  </sheetViews>
  <sheetFormatPr defaultRowHeight="14.5" x14ac:dyDescent="0.35"/>
  <cols>
    <col min="1" max="1" width="4.54296875" style="16" bestFit="1" customWidth="1"/>
    <col min="2" max="2" width="18.7265625" customWidth="1"/>
    <col min="3" max="3" width="11.81640625" bestFit="1" customWidth="1"/>
    <col min="4" max="4" width="9.453125" bestFit="1" customWidth="1"/>
    <col min="5" max="5" width="4.54296875" style="16" bestFit="1" customWidth="1"/>
    <col min="6" max="6" width="5.1796875" style="16" bestFit="1" customWidth="1"/>
    <col min="7" max="7" width="15.26953125" bestFit="1" customWidth="1"/>
    <col min="8" max="8" width="10.81640625" bestFit="1" customWidth="1"/>
    <col min="9" max="9" width="6.81640625" bestFit="1" customWidth="1"/>
    <col min="10" max="10" width="7" customWidth="1"/>
    <col min="11" max="11" width="7.81640625" bestFit="1" customWidth="1"/>
    <col min="12" max="12" width="7" style="16" bestFit="1" customWidth="1"/>
  </cols>
  <sheetData>
    <row r="1" spans="1:13" x14ac:dyDescent="0.35">
      <c r="J1" s="56" t="s">
        <v>25</v>
      </c>
      <c r="K1" s="56"/>
      <c r="L1" s="56"/>
    </row>
    <row r="2" spans="1:13" x14ac:dyDescent="0.35">
      <c r="J2" s="17" t="s">
        <v>26</v>
      </c>
      <c r="K2" s="18"/>
      <c r="L2" s="19">
        <v>0.24</v>
      </c>
    </row>
    <row r="3" spans="1:13" x14ac:dyDescent="0.35">
      <c r="J3" s="20" t="s">
        <v>27</v>
      </c>
      <c r="L3" s="21">
        <f>365.25*24</f>
        <v>8766</v>
      </c>
    </row>
    <row r="4" spans="1:13" x14ac:dyDescent="0.35">
      <c r="B4" s="40" t="s">
        <v>28</v>
      </c>
      <c r="C4" s="41">
        <f>SUM(I14:I31)</f>
        <v>14.77</v>
      </c>
      <c r="D4" s="42"/>
      <c r="J4" s="20" t="s">
        <v>29</v>
      </c>
      <c r="L4" s="21">
        <v>1</v>
      </c>
    </row>
    <row r="5" spans="1:13" x14ac:dyDescent="0.35">
      <c r="B5" s="43" t="s">
        <v>30</v>
      </c>
      <c r="C5" s="44">
        <f>SUM(J14:J31)</f>
        <v>163.92419999999998</v>
      </c>
      <c r="D5" s="45"/>
      <c r="J5" s="23"/>
      <c r="K5" s="24"/>
      <c r="L5" s="25"/>
    </row>
    <row r="6" spans="1:13" x14ac:dyDescent="0.35">
      <c r="B6" s="43" t="s">
        <v>31</v>
      </c>
      <c r="C6" s="46">
        <f>SUM(K14:K31)</f>
        <v>39.341808</v>
      </c>
      <c r="D6" s="45"/>
    </row>
    <row r="7" spans="1:13" x14ac:dyDescent="0.35">
      <c r="B7" s="43" t="s">
        <v>32</v>
      </c>
      <c r="C7" s="47">
        <f>C5*L4</f>
        <v>163.92419999999998</v>
      </c>
      <c r="D7" s="45"/>
    </row>
    <row r="8" spans="1:13" x14ac:dyDescent="0.35">
      <c r="B8" s="48"/>
      <c r="C8" s="49"/>
      <c r="D8" s="50"/>
    </row>
    <row r="12" spans="1:13" x14ac:dyDescent="0.35">
      <c r="A12" s="26" t="s">
        <v>33</v>
      </c>
      <c r="B12" s="57" t="s">
        <v>34</v>
      </c>
      <c r="C12" s="58"/>
      <c r="D12" s="59"/>
      <c r="E12" s="58" t="s">
        <v>89</v>
      </c>
      <c r="F12" s="59"/>
      <c r="G12" s="57" t="s">
        <v>35</v>
      </c>
      <c r="H12" s="58"/>
      <c r="I12" s="59"/>
      <c r="J12" s="57" t="s">
        <v>36</v>
      </c>
      <c r="K12" s="58"/>
      <c r="L12" s="59"/>
    </row>
    <row r="13" spans="1:13" x14ac:dyDescent="0.35">
      <c r="A13" s="27" t="s">
        <v>37</v>
      </c>
      <c r="B13" s="28" t="s">
        <v>38</v>
      </c>
      <c r="C13" s="29" t="s">
        <v>39</v>
      </c>
      <c r="D13" s="30" t="s">
        <v>40</v>
      </c>
      <c r="E13" s="29" t="s">
        <v>41</v>
      </c>
      <c r="F13" s="30" t="s">
        <v>42</v>
      </c>
      <c r="G13" s="28" t="s">
        <v>43</v>
      </c>
      <c r="H13" s="29" t="s">
        <v>44</v>
      </c>
      <c r="I13" s="30" t="s">
        <v>45</v>
      </c>
      <c r="J13" s="28" t="s">
        <v>46</v>
      </c>
      <c r="K13" s="29" t="s">
        <v>47</v>
      </c>
      <c r="L13" s="30" t="s">
        <v>48</v>
      </c>
      <c r="M13" s="31" t="s">
        <v>49</v>
      </c>
    </row>
    <row r="14" spans="1:13" x14ac:dyDescent="0.35">
      <c r="A14" s="16">
        <v>1</v>
      </c>
      <c r="B14" s="35" t="s">
        <v>50</v>
      </c>
      <c r="C14" s="35" t="s">
        <v>51</v>
      </c>
      <c r="D14" s="36">
        <v>43466</v>
      </c>
      <c r="E14" s="37">
        <v>4</v>
      </c>
      <c r="F14" s="37">
        <v>1</v>
      </c>
      <c r="G14" s="35" t="s">
        <v>52</v>
      </c>
      <c r="H14" s="35" t="s">
        <v>53</v>
      </c>
      <c r="I14" s="38">
        <v>1.75</v>
      </c>
      <c r="J14" s="22">
        <f>(E14-F14)*$L$3/1000</f>
        <v>26.297999999999998</v>
      </c>
      <c r="K14" s="34">
        <f t="shared" ref="K14:K33" si="0">J14*$L$2</f>
        <v>6.3115199999999989</v>
      </c>
      <c r="L14" s="16">
        <f>IF(K14=0,"",ROUND(I14/K14*12,0))</f>
        <v>3</v>
      </c>
    </row>
    <row r="15" spans="1:13" x14ac:dyDescent="0.35">
      <c r="A15" s="16">
        <f>A14+1</f>
        <v>2</v>
      </c>
      <c r="B15" s="35" t="s">
        <v>54</v>
      </c>
      <c r="C15" s="35" t="s">
        <v>55</v>
      </c>
      <c r="D15" s="36">
        <v>43466</v>
      </c>
      <c r="E15" s="37">
        <v>1.8</v>
      </c>
      <c r="F15" s="37">
        <v>0</v>
      </c>
      <c r="G15" s="35" t="s">
        <v>56</v>
      </c>
      <c r="H15" s="35" t="s">
        <v>60</v>
      </c>
      <c r="I15" s="38">
        <v>0.5</v>
      </c>
      <c r="J15" s="22">
        <f t="shared" ref="J15:J17" si="1">(E15-F15)*$L$3/1000</f>
        <v>15.7788</v>
      </c>
      <c r="K15" s="34">
        <f t="shared" ref="K15:K17" si="2">J15*$L$2</f>
        <v>3.7869120000000001</v>
      </c>
      <c r="L15" s="16">
        <f t="shared" ref="L15:L17" si="3">IF(K15=0,"",ROUND(I15/K15*12,0))</f>
        <v>2</v>
      </c>
    </row>
    <row r="16" spans="1:13" x14ac:dyDescent="0.35">
      <c r="A16" s="16">
        <f t="shared" ref="A16:A33" si="4">A15+1</f>
        <v>3</v>
      </c>
      <c r="B16" s="35" t="s">
        <v>58</v>
      </c>
      <c r="C16" s="35" t="s">
        <v>59</v>
      </c>
      <c r="D16" s="39">
        <v>43542</v>
      </c>
      <c r="E16" s="37">
        <v>4</v>
      </c>
      <c r="F16" s="37">
        <v>1</v>
      </c>
      <c r="G16" s="35" t="s">
        <v>52</v>
      </c>
      <c r="H16" s="35" t="s">
        <v>60</v>
      </c>
      <c r="I16" s="38">
        <v>0.1</v>
      </c>
      <c r="J16" s="22">
        <f t="shared" si="1"/>
        <v>26.297999999999998</v>
      </c>
      <c r="K16" s="34">
        <f t="shared" si="2"/>
        <v>6.3115199999999989</v>
      </c>
      <c r="L16" s="16">
        <f t="shared" si="3"/>
        <v>0</v>
      </c>
    </row>
    <row r="17" spans="1:13" x14ac:dyDescent="0.35">
      <c r="A17" s="16">
        <f t="shared" si="4"/>
        <v>4</v>
      </c>
      <c r="B17" s="35" t="s">
        <v>61</v>
      </c>
      <c r="C17" s="35" t="s">
        <v>62</v>
      </c>
      <c r="D17" s="39">
        <v>43547</v>
      </c>
      <c r="E17" s="37">
        <v>2.2999999999999998</v>
      </c>
      <c r="F17" s="37">
        <v>1.1000000000000001</v>
      </c>
      <c r="G17" s="35" t="s">
        <v>63</v>
      </c>
      <c r="H17" s="35" t="s">
        <v>64</v>
      </c>
      <c r="I17" s="38">
        <v>1.9</v>
      </c>
      <c r="J17" s="22">
        <f t="shared" si="1"/>
        <v>10.519199999999998</v>
      </c>
      <c r="K17" s="34">
        <f t="shared" si="2"/>
        <v>2.5246079999999993</v>
      </c>
      <c r="L17" s="16">
        <f t="shared" si="3"/>
        <v>9</v>
      </c>
      <c r="M17" t="s">
        <v>65</v>
      </c>
    </row>
    <row r="18" spans="1:13" x14ac:dyDescent="0.35">
      <c r="A18" s="16">
        <f t="shared" si="4"/>
        <v>5</v>
      </c>
      <c r="B18" s="35" t="s">
        <v>66</v>
      </c>
      <c r="C18" s="35" t="s">
        <v>59</v>
      </c>
      <c r="D18" s="39">
        <v>43547</v>
      </c>
      <c r="E18" s="37">
        <v>1</v>
      </c>
      <c r="F18" s="37">
        <v>0.1</v>
      </c>
      <c r="G18" s="35" t="s">
        <v>52</v>
      </c>
      <c r="H18" s="35" t="s">
        <v>64</v>
      </c>
      <c r="I18" s="38">
        <v>1.9</v>
      </c>
      <c r="J18" s="22">
        <f t="shared" ref="J18:J26" si="5">(E18-F18)*$L$3/1000</f>
        <v>7.8894000000000002</v>
      </c>
      <c r="K18" s="34">
        <f t="shared" ref="K18:K29" si="6">J18*$L$2</f>
        <v>1.893456</v>
      </c>
      <c r="L18" s="16">
        <f t="shared" ref="L18:L26" si="7">IF(K18=0,"",ROUND(I18/K18*12,0))</f>
        <v>12</v>
      </c>
      <c r="M18" t="s">
        <v>67</v>
      </c>
    </row>
    <row r="19" spans="1:13" x14ac:dyDescent="0.35">
      <c r="A19" s="16">
        <f t="shared" si="4"/>
        <v>6</v>
      </c>
      <c r="B19" s="35" t="s">
        <v>22</v>
      </c>
      <c r="C19" s="35" t="s">
        <v>68</v>
      </c>
      <c r="D19" s="39">
        <v>43542</v>
      </c>
      <c r="E19" s="37">
        <v>1.3</v>
      </c>
      <c r="F19" s="37">
        <v>0</v>
      </c>
      <c r="G19" s="35" t="s">
        <v>56</v>
      </c>
      <c r="H19" s="35" t="s">
        <v>57</v>
      </c>
      <c r="I19" s="38">
        <v>0.5</v>
      </c>
      <c r="J19" s="22">
        <f t="shared" si="5"/>
        <v>11.395800000000001</v>
      </c>
      <c r="K19" s="34">
        <f t="shared" si="6"/>
        <v>2.7349920000000001</v>
      </c>
      <c r="L19" s="16">
        <f t="shared" si="7"/>
        <v>2</v>
      </c>
    </row>
    <row r="20" spans="1:13" x14ac:dyDescent="0.35">
      <c r="A20" s="16">
        <f t="shared" si="4"/>
        <v>7</v>
      </c>
      <c r="B20" s="35" t="s">
        <v>69</v>
      </c>
      <c r="C20" s="35" t="s">
        <v>70</v>
      </c>
      <c r="D20" s="39">
        <v>43549</v>
      </c>
      <c r="E20" s="37">
        <v>1.8</v>
      </c>
      <c r="F20" s="37">
        <v>0</v>
      </c>
      <c r="G20" s="35" t="s">
        <v>56</v>
      </c>
      <c r="H20" s="35" t="s">
        <v>64</v>
      </c>
      <c r="I20" s="38">
        <v>0.2</v>
      </c>
      <c r="J20" s="22">
        <f t="shared" si="5"/>
        <v>15.7788</v>
      </c>
      <c r="K20" s="34">
        <f t="shared" si="6"/>
        <v>3.7869120000000001</v>
      </c>
      <c r="L20" s="16">
        <f t="shared" si="7"/>
        <v>1</v>
      </c>
    </row>
    <row r="21" spans="1:13" x14ac:dyDescent="0.35">
      <c r="A21" s="16">
        <f t="shared" si="4"/>
        <v>8</v>
      </c>
      <c r="B21" s="35" t="s">
        <v>71</v>
      </c>
      <c r="C21" s="35" t="s">
        <v>62</v>
      </c>
      <c r="D21" s="39">
        <v>43562</v>
      </c>
      <c r="E21" s="37">
        <v>12</v>
      </c>
      <c r="F21" s="37">
        <v>9.1999999999999993</v>
      </c>
      <c r="G21" s="35" t="s">
        <v>72</v>
      </c>
      <c r="H21" s="35" t="s">
        <v>53</v>
      </c>
      <c r="I21" s="38">
        <v>3.6</v>
      </c>
      <c r="J21" s="22">
        <f t="shared" si="5"/>
        <v>24.544800000000006</v>
      </c>
      <c r="K21" s="34">
        <f t="shared" si="6"/>
        <v>5.8907520000000009</v>
      </c>
      <c r="L21" s="16">
        <f t="shared" si="7"/>
        <v>7</v>
      </c>
    </row>
    <row r="22" spans="1:13" x14ac:dyDescent="0.35">
      <c r="A22" s="16">
        <f t="shared" si="4"/>
        <v>9</v>
      </c>
      <c r="B22" s="35" t="s">
        <v>73</v>
      </c>
      <c r="C22" s="35" t="s">
        <v>74</v>
      </c>
      <c r="D22" s="39">
        <v>43547</v>
      </c>
      <c r="E22" s="37">
        <v>0.6</v>
      </c>
      <c r="F22" s="37">
        <v>0.1</v>
      </c>
      <c r="G22" s="35" t="s">
        <v>52</v>
      </c>
      <c r="H22" s="35" t="s">
        <v>64</v>
      </c>
      <c r="I22" s="38">
        <v>0.12</v>
      </c>
      <c r="J22" s="22">
        <f t="shared" si="5"/>
        <v>4.383</v>
      </c>
      <c r="K22" s="34">
        <f t="shared" si="6"/>
        <v>1.05192</v>
      </c>
      <c r="L22" s="16">
        <f t="shared" si="7"/>
        <v>1</v>
      </c>
    </row>
    <row r="23" spans="1:13" x14ac:dyDescent="0.35">
      <c r="A23" s="16">
        <f t="shared" si="4"/>
        <v>10</v>
      </c>
      <c r="B23" s="35" t="s">
        <v>75</v>
      </c>
      <c r="C23" s="35" t="s">
        <v>76</v>
      </c>
      <c r="D23" s="35"/>
      <c r="E23" s="37">
        <v>2</v>
      </c>
      <c r="F23" s="37">
        <v>2</v>
      </c>
      <c r="G23" s="35" t="s">
        <v>77</v>
      </c>
      <c r="H23" s="35"/>
      <c r="I23" s="38"/>
      <c r="J23" s="22">
        <f t="shared" si="5"/>
        <v>0</v>
      </c>
      <c r="K23" s="34">
        <f t="shared" si="6"/>
        <v>0</v>
      </c>
      <c r="L23" s="16" t="str">
        <f t="shared" si="7"/>
        <v/>
      </c>
    </row>
    <row r="24" spans="1:13" x14ac:dyDescent="0.35">
      <c r="A24" s="16">
        <f t="shared" si="4"/>
        <v>11</v>
      </c>
      <c r="B24" s="35" t="s">
        <v>78</v>
      </c>
      <c r="C24" s="35" t="s">
        <v>62</v>
      </c>
      <c r="D24" s="39">
        <v>43560</v>
      </c>
      <c r="E24" s="37">
        <v>1.8</v>
      </c>
      <c r="F24" s="37">
        <v>1.2</v>
      </c>
      <c r="G24" s="35" t="s">
        <v>79</v>
      </c>
      <c r="H24" s="35" t="s">
        <v>80</v>
      </c>
      <c r="I24" s="38">
        <v>3</v>
      </c>
      <c r="J24" s="22">
        <f t="shared" si="5"/>
        <v>5.2596000000000007</v>
      </c>
      <c r="K24" s="34">
        <f t="shared" si="6"/>
        <v>1.2623040000000001</v>
      </c>
      <c r="L24" s="16">
        <f t="shared" si="7"/>
        <v>29</v>
      </c>
    </row>
    <row r="25" spans="1:13" x14ac:dyDescent="0.35">
      <c r="A25" s="16">
        <f t="shared" si="4"/>
        <v>12</v>
      </c>
      <c r="B25" s="35" t="s">
        <v>81</v>
      </c>
      <c r="C25" s="35" t="s">
        <v>82</v>
      </c>
      <c r="D25" s="39">
        <v>43575</v>
      </c>
      <c r="E25" s="37">
        <v>1</v>
      </c>
      <c r="F25" s="37">
        <v>0.1</v>
      </c>
      <c r="G25" s="35" t="s">
        <v>83</v>
      </c>
      <c r="H25" s="35" t="s">
        <v>84</v>
      </c>
      <c r="I25" s="38">
        <v>0.2</v>
      </c>
      <c r="J25" s="22">
        <f t="shared" si="5"/>
        <v>7.8894000000000002</v>
      </c>
      <c r="K25" s="34">
        <f t="shared" si="6"/>
        <v>1.893456</v>
      </c>
      <c r="L25" s="16">
        <f t="shared" si="7"/>
        <v>1</v>
      </c>
    </row>
    <row r="26" spans="1:13" x14ac:dyDescent="0.35">
      <c r="A26" s="16">
        <f t="shared" si="4"/>
        <v>13</v>
      </c>
      <c r="B26" s="35" t="s">
        <v>90</v>
      </c>
      <c r="C26" s="35" t="s">
        <v>91</v>
      </c>
      <c r="D26" s="39">
        <v>43709</v>
      </c>
      <c r="E26" s="37">
        <v>1</v>
      </c>
      <c r="F26" s="37">
        <v>0.1</v>
      </c>
      <c r="G26" s="35" t="s">
        <v>24</v>
      </c>
      <c r="H26" s="35" t="s">
        <v>92</v>
      </c>
      <c r="I26" s="38">
        <v>1</v>
      </c>
      <c r="J26" s="22">
        <f t="shared" si="5"/>
        <v>7.8894000000000002</v>
      </c>
      <c r="K26" s="34">
        <f t="shared" si="6"/>
        <v>1.893456</v>
      </c>
      <c r="L26" s="16">
        <f t="shared" si="7"/>
        <v>6</v>
      </c>
    </row>
    <row r="27" spans="1:13" x14ac:dyDescent="0.35">
      <c r="A27" s="16">
        <f t="shared" si="4"/>
        <v>14</v>
      </c>
      <c r="B27" s="35"/>
      <c r="C27" s="35"/>
      <c r="D27" s="35"/>
      <c r="E27" s="37"/>
      <c r="F27" s="37"/>
      <c r="G27" s="35"/>
      <c r="H27" s="35"/>
      <c r="I27" s="38"/>
      <c r="J27" s="22">
        <f>(E27-F27)*$L$3/1000</f>
        <v>0</v>
      </c>
      <c r="K27" s="34">
        <f t="shared" si="6"/>
        <v>0</v>
      </c>
      <c r="L27" s="16" t="str">
        <f>IF(K27=0,"",ROUND(I27/K27*12,0))</f>
        <v/>
      </c>
    </row>
    <row r="28" spans="1:13" x14ac:dyDescent="0.35">
      <c r="A28" s="16">
        <f t="shared" si="4"/>
        <v>15</v>
      </c>
      <c r="B28" s="35"/>
      <c r="C28" s="35"/>
      <c r="D28" s="35"/>
      <c r="E28" s="37"/>
      <c r="F28" s="37"/>
      <c r="G28" s="35"/>
      <c r="H28" s="35"/>
      <c r="I28" s="38"/>
      <c r="J28" s="22">
        <f t="shared" ref="J28:J29" si="8">(E28-F28)*$L$3/1000</f>
        <v>0</v>
      </c>
      <c r="K28" s="34">
        <f t="shared" si="6"/>
        <v>0</v>
      </c>
      <c r="L28" s="16" t="str">
        <f t="shared" ref="L28:L29" si="9">IF(K28=0,"",ROUND(I28/K28*12,0))</f>
        <v/>
      </c>
    </row>
    <row r="29" spans="1:13" x14ac:dyDescent="0.35">
      <c r="A29" s="16">
        <f t="shared" si="4"/>
        <v>16</v>
      </c>
      <c r="B29" s="35"/>
      <c r="C29" s="35"/>
      <c r="D29" s="35"/>
      <c r="E29" s="37"/>
      <c r="F29" s="37"/>
      <c r="G29" s="35"/>
      <c r="H29" s="35"/>
      <c r="I29" s="38"/>
      <c r="J29" s="22">
        <f t="shared" si="8"/>
        <v>0</v>
      </c>
      <c r="K29" s="34">
        <f t="shared" si="6"/>
        <v>0</v>
      </c>
      <c r="L29" s="16" t="str">
        <f t="shared" si="9"/>
        <v/>
      </c>
    </row>
    <row r="30" spans="1:13" x14ac:dyDescent="0.35">
      <c r="A30" s="16">
        <f t="shared" si="4"/>
        <v>17</v>
      </c>
      <c r="B30" s="35"/>
      <c r="C30" s="35"/>
      <c r="D30" s="35"/>
      <c r="E30" s="37"/>
      <c r="F30" s="37"/>
      <c r="G30" s="35"/>
      <c r="H30" s="35"/>
      <c r="I30" s="38"/>
      <c r="J30" s="22"/>
      <c r="K30" s="34"/>
    </row>
    <row r="31" spans="1:13" x14ac:dyDescent="0.35">
      <c r="A31" s="16">
        <f t="shared" si="4"/>
        <v>18</v>
      </c>
      <c r="B31" s="35"/>
      <c r="C31" s="35"/>
      <c r="D31" s="35"/>
      <c r="E31" s="37"/>
      <c r="F31" s="37"/>
      <c r="G31" s="35"/>
      <c r="H31" s="35"/>
      <c r="I31" s="38"/>
      <c r="J31" s="22"/>
      <c r="K31" s="34"/>
    </row>
    <row r="32" spans="1:13" x14ac:dyDescent="0.35">
      <c r="B32" s="55" t="s">
        <v>85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1:12" x14ac:dyDescent="0.35">
      <c r="A33" s="16">
        <f t="shared" si="4"/>
        <v>1</v>
      </c>
      <c r="B33" t="s">
        <v>86</v>
      </c>
      <c r="C33" t="s">
        <v>62</v>
      </c>
      <c r="D33" s="32">
        <v>41821</v>
      </c>
      <c r="E33" s="33">
        <v>12</v>
      </c>
      <c r="F33" s="33">
        <v>2.2999999999999998</v>
      </c>
      <c r="G33" t="s">
        <v>61</v>
      </c>
      <c r="H33" t="s">
        <v>80</v>
      </c>
      <c r="I33" s="34">
        <v>2</v>
      </c>
      <c r="J33" s="22">
        <f>(E33-F33)*$L$3/1000</f>
        <v>85.030199999999994</v>
      </c>
      <c r="K33" s="34">
        <f t="shared" si="0"/>
        <v>20.407247999999999</v>
      </c>
      <c r="L33" s="16">
        <f t="shared" ref="L33" si="10">ROUND(I33/K33*12,0)</f>
        <v>1</v>
      </c>
    </row>
    <row r="34" spans="1:12" x14ac:dyDescent="0.35">
      <c r="I34" s="34"/>
    </row>
    <row r="35" spans="1:12" x14ac:dyDescent="0.35">
      <c r="I35" s="34"/>
    </row>
    <row r="36" spans="1:12" x14ac:dyDescent="0.35">
      <c r="I36" s="34"/>
    </row>
    <row r="37" spans="1:12" x14ac:dyDescent="0.35">
      <c r="I37" s="34"/>
    </row>
    <row r="38" spans="1:12" x14ac:dyDescent="0.35">
      <c r="I38" s="34"/>
    </row>
    <row r="39" spans="1:12" x14ac:dyDescent="0.35">
      <c r="I39" s="34"/>
    </row>
    <row r="40" spans="1:12" x14ac:dyDescent="0.35">
      <c r="I40" s="34"/>
    </row>
    <row r="41" spans="1:12" x14ac:dyDescent="0.35">
      <c r="I41" s="34"/>
    </row>
    <row r="42" spans="1:12" x14ac:dyDescent="0.35">
      <c r="I42" s="34"/>
    </row>
    <row r="43" spans="1:12" x14ac:dyDescent="0.35">
      <c r="I43" s="34"/>
    </row>
  </sheetData>
  <mergeCells count="6">
    <mergeCell ref="B32:L32"/>
    <mergeCell ref="J1:L1"/>
    <mergeCell ref="B12:D12"/>
    <mergeCell ref="E12:F12"/>
    <mergeCell ref="G12:I12"/>
    <mergeCell ref="J12:L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Stroom</vt:lpstr>
      <vt:lpstr>StrPortab</vt:lpstr>
      <vt:lpstr>StrStereo</vt:lpstr>
      <vt:lpstr>Adapter</vt:lpstr>
      <vt:lpstr>VampProj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 Tel</cp:lastModifiedBy>
  <dcterms:created xsi:type="dcterms:W3CDTF">2019-01-01T08:09:36Z</dcterms:created>
  <dcterms:modified xsi:type="dcterms:W3CDTF">2023-05-23T13:07:37Z</dcterms:modified>
</cp:coreProperties>
</file>